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ng_\Desktop\"/>
    </mc:Choice>
  </mc:AlternateContent>
  <xr:revisionPtr revIDLastSave="0" documentId="13_ncr:1_{3650DDE9-D862-4CCC-A90A-B5BDF31E130E}" xr6:coauthVersionLast="47" xr6:coauthVersionMax="47" xr10:uidLastSave="{00000000-0000-0000-0000-000000000000}"/>
  <bookViews>
    <workbookView xWindow="-120" yWindow="-120" windowWidth="19440" windowHeight="15000" xr2:uid="{5DFD9C0C-6EBC-45AE-82E4-95322E82D69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G2" i="1"/>
  <c r="H20" i="1"/>
  <c r="H16" i="1"/>
  <c r="H14" i="1"/>
  <c r="H12" i="1"/>
  <c r="H10" i="1"/>
  <c r="H6" i="1"/>
  <c r="H4" i="1"/>
  <c r="H2" i="1"/>
  <c r="I2" i="1"/>
  <c r="G21" i="1"/>
  <c r="G20" i="1"/>
  <c r="G19" i="1"/>
  <c r="G16" i="1"/>
  <c r="I16" i="1" s="1"/>
  <c r="G7" i="1"/>
  <c r="G13" i="1"/>
  <c r="G11" i="1"/>
  <c r="J15" i="1"/>
  <c r="J13" i="1"/>
  <c r="G15" i="1"/>
  <c r="G14" i="1"/>
  <c r="I14" i="1" s="1"/>
  <c r="J11" i="1"/>
  <c r="G12" i="1"/>
  <c r="G10" i="1"/>
  <c r="G9" i="1"/>
  <c r="G8" i="1"/>
  <c r="G4" i="1"/>
  <c r="G6" i="1"/>
  <c r="B5" i="1"/>
  <c r="G5" i="1" s="1"/>
  <c r="G3" i="1"/>
  <c r="E13" i="1"/>
  <c r="I20" i="1" l="1"/>
  <c r="I12" i="1"/>
  <c r="I10" i="1"/>
  <c r="I4" i="1"/>
  <c r="I6" i="1"/>
  <c r="K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M.</author>
  </authors>
  <commentList>
    <comment ref="G5" authorId="0" shapeId="0" xr:uid="{EF5BC0AB-79B2-4725-9E90-81B8684DF7D7}">
      <text>
        <r>
          <rPr>
            <b/>
            <sz val="9"/>
            <color indexed="81"/>
            <rFont val="Tahoma"/>
            <family val="2"/>
          </rPr>
          <t>david M.:</t>
        </r>
        <r>
          <rPr>
            <sz val="9"/>
            <color indexed="81"/>
            <rFont val="Tahoma"/>
            <family val="2"/>
          </rPr>
          <t xml:space="preserve">
doit doubler la distance car les parents doivent faire un aller à vide pour venir chercher les jeunes en covoiturage
</t>
        </r>
      </text>
    </comment>
  </commentList>
</comments>
</file>

<file path=xl/sharedStrings.xml><?xml version="1.0" encoding="utf-8"?>
<sst xmlns="http://schemas.openxmlformats.org/spreadsheetml/2006/main" count="64" uniqueCount="57">
  <si>
    <t>FARFADETS</t>
  </si>
  <si>
    <t>LJ</t>
  </si>
  <si>
    <t>SG</t>
  </si>
  <si>
    <t>couleur</t>
  </si>
  <si>
    <t>Nb jeunes+chefs</t>
  </si>
  <si>
    <t>trajet</t>
  </si>
  <si>
    <t>Grenoble/Sinard</t>
  </si>
  <si>
    <t>kilométrage</t>
  </si>
  <si>
    <t>train : Grenoble-Moirans la Galifette+ 4 km de marche à pied  </t>
  </si>
  <si>
    <t>Grenoble/Vourey</t>
  </si>
  <si>
    <t>PioKs</t>
  </si>
  <si>
    <t>covoiturage aller (4 covoitureurs)</t>
  </si>
  <si>
    <t>covoiturage retour (4 covoitureurs)</t>
  </si>
  <si>
    <t xml:space="preserve">1.24 </t>
  </si>
  <si>
    <t>1.24</t>
  </si>
  <si>
    <t>mode de déplacement</t>
  </si>
  <si>
    <t>Sinard/Grenoble</t>
  </si>
  <si>
    <t>Vourey/Grenoble</t>
  </si>
  <si>
    <t>Grenoble/Le Breuil</t>
  </si>
  <si>
    <t>Le Breuil/Grenoble</t>
  </si>
  <si>
    <t>Grenoble/Prague</t>
  </si>
  <si>
    <t>Prague/Grenoble</t>
  </si>
  <si>
    <t>trains</t>
  </si>
  <si>
    <t>Compagnons : Les Véritables </t>
  </si>
  <si>
    <t>Grenoble-Yerevan (Arménie)</t>
  </si>
  <si>
    <t>Yerevan-Grenoble</t>
  </si>
  <si>
    <t>Compagnons : Les Compotes</t>
  </si>
  <si>
    <t>Grenoble-choumen (Bulgarie)</t>
  </si>
  <si>
    <t>Choumen-Grenoble</t>
  </si>
  <si>
    <t>Compagnons : Les Compacabanas</t>
  </si>
  <si>
    <t>Grenoble-St Sorlins d'Arves</t>
  </si>
  <si>
    <t>St Sorlins d'Arves-Grenoble</t>
  </si>
  <si>
    <t>train jusqu'à St jean de Maurienne</t>
  </si>
  <si>
    <t>covoiturage (voiture thermique)</t>
  </si>
  <si>
    <t>train pour Chambery, rejoindre 10 SG de Rumilly et leurs chefs</t>
  </si>
  <si>
    <t>autocar de Chambery au Breuil</t>
  </si>
  <si>
    <t>train Chambery/Grenoble</t>
  </si>
  <si>
    <t>hypothèse avion</t>
  </si>
  <si>
    <t>bus</t>
  </si>
  <si>
    <t>quantité de CO2e émise (par personne) pour ce parcours (kgCO2e)</t>
  </si>
  <si>
    <t>quantité de CO2e émise (pour le groupe) pour ce parcours (kgCO2e)</t>
  </si>
  <si>
    <t>covoiturage (voiture thermique), nécessitant un aller-retour des parents (10 voitures)</t>
  </si>
  <si>
    <t>hypothèse: aller-retour en avion pour 30</t>
  </si>
  <si>
    <t>aller-retour en avion pour 3</t>
  </si>
  <si>
    <t>aller-retour en avion pour 6</t>
  </si>
  <si>
    <t xml:space="preserve">autocar Le Breuil/Chambery </t>
  </si>
  <si>
    <t>train de St jean de Maurienne à Grenoble</t>
  </si>
  <si>
    <t>aller-retour en voiture pour 7</t>
  </si>
  <si>
    <t>90 ans de St Jo: 72 jeunes en train jusqu’à Moirans la Galifette puis 4 km de marche pour aller sur notre lieu de camp et de fête. Retour en covoiturage. Quelques invités venus le dimanche à vélo…  </t>
  </si>
  <si>
    <r>
      <t>Équivalent CO₂ par personne en France.</t>
    </r>
    <r>
      <rPr>
        <sz val="9"/>
        <color rgb="FF383838"/>
        <rFont val="Arial"/>
        <family val="2"/>
      </rPr>
      <t> Sont incluses les émissions directes, et la production et distribution de carburant et d'électricité. </t>
    </r>
    <r>
      <rPr>
        <b/>
        <sz val="9"/>
        <color rgb="FF383838"/>
        <rFont val="Arial"/>
        <family val="2"/>
      </rPr>
      <t>La construction des véhicules</t>
    </r>
    <r>
      <rPr>
        <sz val="9"/>
        <color rgb="FF383838"/>
        <rFont val="Arial"/>
        <family val="2"/>
      </rPr>
      <t> (voiture, vélo, batterie, train, avion...) </t>
    </r>
    <r>
      <rPr>
        <b/>
        <sz val="9"/>
        <color rgb="FF383838"/>
        <rFont val="Arial"/>
        <family val="2"/>
      </rPr>
      <t>et des infrastructures</t>
    </r>
    <r>
      <rPr>
        <sz val="9"/>
        <color rgb="FF383838"/>
        <rFont val="Arial"/>
        <family val="2"/>
      </rPr>
      <t> (routes, rails, aéroports...) </t>
    </r>
    <r>
      <rPr>
        <b/>
        <sz val="9"/>
        <color rgb="FF383838"/>
        <rFont val="Arial"/>
        <family val="2"/>
      </rPr>
      <t>n'est pas incluse.</t>
    </r>
  </si>
  <si>
    <t>https://agirpourlatransition.ademe.fr/particuliers/bureau/deplacements/calculer-emissions-carbone-trajets</t>
  </si>
  <si>
    <t>Source</t>
  </si>
  <si>
    <t>quantité de CO2e</t>
  </si>
  <si>
    <t>total CO2e du trajet AR pour tout le groupe</t>
  </si>
  <si>
    <t>total km cumulés</t>
  </si>
  <si>
    <t>St Jean de Maurienne-St Sorlins d'Arves en voiture</t>
  </si>
  <si>
    <t>St Sorlins d'Arves-St Jean de Maurienne en voiture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</si>
</sst>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383838"/>
      <name val="Arial"/>
      <family val="2"/>
    </font>
    <font>
      <sz val="9"/>
      <color rgb="FF383838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2" borderId="1" xfId="0" applyFill="1" applyBorder="1"/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0" fillId="2" borderId="2" xfId="0" applyFill="1" applyBorder="1"/>
    <xf numFmtId="0" fontId="1" fillId="2" borderId="1" xfId="0" applyFont="1" applyFill="1" applyBorder="1" applyAlignment="1">
      <alignment vertical="center" wrapText="1"/>
    </xf>
    <xf numFmtId="0" fontId="0" fillId="5" borderId="1" xfId="0" applyFill="1" applyBorder="1"/>
    <xf numFmtId="0" fontId="1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0" fillId="6" borderId="1" xfId="0" applyFill="1" applyBorder="1"/>
    <xf numFmtId="0" fontId="0" fillId="7" borderId="1" xfId="0" applyFill="1" applyBorder="1"/>
    <xf numFmtId="0" fontId="1" fillId="7" borderId="1" xfId="0" applyFont="1" applyFill="1" applyBorder="1" applyAlignment="1">
      <alignment vertical="center" wrapText="1"/>
    </xf>
    <xf numFmtId="2" fontId="0" fillId="2" borderId="1" xfId="0" applyNumberFormat="1" applyFill="1" applyBorder="1"/>
    <xf numFmtId="0" fontId="0" fillId="5" borderId="3" xfId="0" applyFill="1" applyBorder="1"/>
    <xf numFmtId="0" fontId="0" fillId="8" borderId="1" xfId="0" applyFill="1" applyBorder="1"/>
    <xf numFmtId="0" fontId="1" fillId="8" borderId="1" xfId="0" applyFont="1" applyFill="1" applyBorder="1" applyAlignment="1">
      <alignment vertical="center" wrapText="1"/>
    </xf>
    <xf numFmtId="0" fontId="0" fillId="8" borderId="2" xfId="0" applyFill="1" applyBorder="1"/>
    <xf numFmtId="0" fontId="0" fillId="8" borderId="3" xfId="0" applyFill="1" applyBorder="1"/>
    <xf numFmtId="0" fontId="0" fillId="0" borderId="5" xfId="0" applyBorder="1"/>
    <xf numFmtId="0" fontId="1" fillId="9" borderId="7" xfId="0" applyFont="1" applyFill="1" applyBorder="1" applyAlignment="1">
      <alignment vertical="center" wrapText="1"/>
    </xf>
    <xf numFmtId="0" fontId="0" fillId="9" borderId="8" xfId="0" applyFill="1" applyBorder="1" applyAlignment="1">
      <alignment vertical="center" wrapText="1"/>
    </xf>
    <xf numFmtId="0" fontId="0" fillId="9" borderId="6" xfId="0" applyFill="1" applyBorder="1" applyAlignment="1">
      <alignment vertical="center" wrapText="1"/>
    </xf>
    <xf numFmtId="0" fontId="0" fillId="0" borderId="3" xfId="0" applyBorder="1"/>
    <xf numFmtId="0" fontId="0" fillId="2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0" borderId="4" xfId="0" applyBorder="1"/>
    <xf numFmtId="0" fontId="0" fillId="7" borderId="2" xfId="0" applyFill="1" applyBorder="1"/>
    <xf numFmtId="0" fontId="0" fillId="4" borderId="2" xfId="0" applyFill="1" applyBorder="1"/>
    <xf numFmtId="0" fontId="0" fillId="3" borderId="2" xfId="0" applyFill="1" applyBorder="1"/>
    <xf numFmtId="0" fontId="1" fillId="8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0" fillId="6" borderId="4" xfId="0" applyFill="1" applyBorder="1"/>
    <xf numFmtId="0" fontId="0" fillId="6" borderId="3" xfId="0" applyFill="1" applyBorder="1"/>
    <xf numFmtId="0" fontId="0" fillId="7" borderId="1" xfId="0" applyFill="1" applyBorder="1"/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5" borderId="1" xfId="0" applyFill="1" applyBorder="1"/>
    <xf numFmtId="0" fontId="0" fillId="2" borderId="3" xfId="0" applyFill="1" applyBorder="1"/>
    <xf numFmtId="0" fontId="6" fillId="0" borderId="5" xfId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irpourlatransition.ademe.fr/particuliers/bureau/deplacements/calculer-emissions-carbone-trajet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DE74B-78C8-4085-8774-0CF6B12B4C85}">
  <sheetPr>
    <pageSetUpPr fitToPage="1"/>
  </sheetPr>
  <dimension ref="A1:K23"/>
  <sheetViews>
    <sheetView tabSelected="1" workbookViewId="0">
      <selection activeCell="K20" sqref="K20:K21"/>
    </sheetView>
  </sheetViews>
  <sheetFormatPr baseColWidth="10" defaultRowHeight="15" x14ac:dyDescent="0.25"/>
  <cols>
    <col min="1" max="1" width="19.5703125" customWidth="1"/>
    <col min="3" max="3" width="18.7109375" customWidth="1"/>
    <col min="4" max="4" width="15.42578125" customWidth="1"/>
  </cols>
  <sheetData>
    <row r="1" spans="1:11" ht="120" x14ac:dyDescent="0.25">
      <c r="A1" s="1" t="s">
        <v>3</v>
      </c>
      <c r="B1" s="2" t="s">
        <v>4</v>
      </c>
      <c r="C1" s="1" t="s">
        <v>5</v>
      </c>
      <c r="D1" s="2" t="s">
        <v>15</v>
      </c>
      <c r="E1" s="1" t="s">
        <v>7</v>
      </c>
      <c r="F1" s="2" t="s">
        <v>39</v>
      </c>
      <c r="G1" s="2" t="s">
        <v>40</v>
      </c>
      <c r="H1" s="2" t="s">
        <v>54</v>
      </c>
      <c r="I1" s="2" t="s">
        <v>53</v>
      </c>
      <c r="J1" s="1" t="s">
        <v>37</v>
      </c>
      <c r="K1" s="1"/>
    </row>
    <row r="2" spans="1:11" ht="45" x14ac:dyDescent="0.25">
      <c r="A2" s="27" t="s">
        <v>0</v>
      </c>
      <c r="B2" s="27">
        <v>12</v>
      </c>
      <c r="C2" s="8" t="s">
        <v>6</v>
      </c>
      <c r="D2" s="9" t="s">
        <v>11</v>
      </c>
      <c r="E2" s="3">
        <v>32</v>
      </c>
      <c r="F2" s="16" t="s">
        <v>13</v>
      </c>
      <c r="G2" s="16">
        <f>1.24*12</f>
        <v>14.879999999999999</v>
      </c>
      <c r="H2" s="27">
        <f>(E2+E3)*B2</f>
        <v>768</v>
      </c>
      <c r="I2" s="27">
        <f>14.88*2</f>
        <v>29.76</v>
      </c>
      <c r="J2" s="3"/>
      <c r="K2" s="27"/>
    </row>
    <row r="3" spans="1:11" ht="45" x14ac:dyDescent="0.25">
      <c r="A3" s="45"/>
      <c r="B3" s="45"/>
      <c r="C3" s="8" t="s">
        <v>16</v>
      </c>
      <c r="D3" s="9" t="s">
        <v>12</v>
      </c>
      <c r="E3" s="3">
        <v>32</v>
      </c>
      <c r="F3" s="9" t="s">
        <v>14</v>
      </c>
      <c r="G3" s="16">
        <f>12*1.24</f>
        <v>14.879999999999999</v>
      </c>
      <c r="H3" s="26"/>
      <c r="I3" s="26"/>
      <c r="J3" s="3"/>
      <c r="K3" s="26"/>
    </row>
    <row r="4" spans="1:11" ht="75" x14ac:dyDescent="0.25">
      <c r="A4" s="44" t="s">
        <v>1</v>
      </c>
      <c r="B4" s="10">
        <v>29</v>
      </c>
      <c r="C4" s="10" t="s">
        <v>9</v>
      </c>
      <c r="D4" s="11" t="s">
        <v>8</v>
      </c>
      <c r="E4" s="10">
        <v>21</v>
      </c>
      <c r="F4" s="10">
        <v>6.3E-2</v>
      </c>
      <c r="G4" s="10">
        <f>F4*B4</f>
        <v>1.827</v>
      </c>
      <c r="H4" s="28">
        <f>(E4+E5)*B4</f>
        <v>1218</v>
      </c>
      <c r="I4" s="28">
        <f>G4+G5</f>
        <v>72.027000000000001</v>
      </c>
      <c r="J4" s="10"/>
      <c r="K4" s="28"/>
    </row>
    <row r="5" spans="1:11" ht="105" x14ac:dyDescent="0.25">
      <c r="A5" s="44"/>
      <c r="B5" s="17">
        <f>39</f>
        <v>39</v>
      </c>
      <c r="C5" s="10" t="s">
        <v>17</v>
      </c>
      <c r="D5" s="11" t="s">
        <v>41</v>
      </c>
      <c r="E5" s="10">
        <v>21</v>
      </c>
      <c r="F5" s="10">
        <v>0.9</v>
      </c>
      <c r="G5" s="10">
        <f>F5*B5*2</f>
        <v>70.2</v>
      </c>
      <c r="H5" s="26"/>
      <c r="I5" s="26"/>
      <c r="J5" s="10"/>
      <c r="K5" s="26"/>
    </row>
    <row r="6" spans="1:11" ht="75" x14ac:dyDescent="0.25">
      <c r="A6" s="29" t="s">
        <v>2</v>
      </c>
      <c r="B6" s="29">
        <v>29</v>
      </c>
      <c r="C6" s="29" t="s">
        <v>18</v>
      </c>
      <c r="D6" s="12" t="s">
        <v>34</v>
      </c>
      <c r="E6" s="13">
        <v>61</v>
      </c>
      <c r="F6" s="13">
        <v>0.22</v>
      </c>
      <c r="G6" s="13">
        <f>F6*B6</f>
        <v>6.38</v>
      </c>
      <c r="H6" s="29">
        <f>(E6+E7+E8+E9)*B6</f>
        <v>18850</v>
      </c>
      <c r="I6" s="29">
        <f>G6+G7+G8+G9</f>
        <v>555.64</v>
      </c>
      <c r="J6" s="13"/>
      <c r="K6" s="29">
        <f>I6/B6</f>
        <v>19.16</v>
      </c>
    </row>
    <row r="7" spans="1:11" ht="45" x14ac:dyDescent="0.25">
      <c r="A7" s="39"/>
      <c r="B7" s="39"/>
      <c r="C7" s="40"/>
      <c r="D7" s="12" t="s">
        <v>35</v>
      </c>
      <c r="E7" s="13">
        <v>264</v>
      </c>
      <c r="F7" s="13">
        <v>9.36</v>
      </c>
      <c r="G7" s="13">
        <f>F7*B6</f>
        <v>271.44</v>
      </c>
      <c r="H7" s="30"/>
      <c r="I7" s="30"/>
      <c r="J7" s="13"/>
      <c r="K7" s="30"/>
    </row>
    <row r="8" spans="1:11" ht="45" x14ac:dyDescent="0.25">
      <c r="A8" s="39"/>
      <c r="B8" s="39"/>
      <c r="C8" s="29" t="s">
        <v>19</v>
      </c>
      <c r="D8" s="12" t="s">
        <v>45</v>
      </c>
      <c r="E8" s="13">
        <v>264</v>
      </c>
      <c r="F8" s="13">
        <v>9.36</v>
      </c>
      <c r="G8" s="13">
        <f>F8*B6</f>
        <v>271.44</v>
      </c>
      <c r="H8" s="30"/>
      <c r="I8" s="30"/>
      <c r="J8" s="13"/>
      <c r="K8" s="30"/>
    </row>
    <row r="9" spans="1:11" ht="45" x14ac:dyDescent="0.25">
      <c r="A9" s="40"/>
      <c r="B9" s="40"/>
      <c r="C9" s="40"/>
      <c r="D9" s="12" t="s">
        <v>36</v>
      </c>
      <c r="E9" s="13">
        <v>61</v>
      </c>
      <c r="F9" s="13">
        <v>0.22</v>
      </c>
      <c r="G9" s="13">
        <f>F9*B6</f>
        <v>6.38</v>
      </c>
      <c r="H9" s="26"/>
      <c r="I9" s="26"/>
      <c r="J9" s="13"/>
      <c r="K9" s="26"/>
    </row>
    <row r="10" spans="1:11" ht="60" x14ac:dyDescent="0.25">
      <c r="A10" s="41" t="s">
        <v>10</v>
      </c>
      <c r="B10" s="41">
        <v>30</v>
      </c>
      <c r="C10" s="14" t="s">
        <v>20</v>
      </c>
      <c r="D10" s="15" t="s">
        <v>22</v>
      </c>
      <c r="E10" s="14">
        <v>1120</v>
      </c>
      <c r="F10" s="14">
        <v>3.99</v>
      </c>
      <c r="G10" s="14">
        <f>F10*B10</f>
        <v>119.7</v>
      </c>
      <c r="H10" s="31">
        <f>(E10+E11)*B10</f>
        <v>67200</v>
      </c>
      <c r="I10" s="31">
        <f>G10+G11</f>
        <v>239.4</v>
      </c>
      <c r="J10" s="15" t="s">
        <v>42</v>
      </c>
      <c r="K10" s="31"/>
    </row>
    <row r="11" spans="1:11" x14ac:dyDescent="0.25">
      <c r="A11" s="41"/>
      <c r="B11" s="41"/>
      <c r="C11" s="14" t="s">
        <v>21</v>
      </c>
      <c r="D11" s="15" t="s">
        <v>22</v>
      </c>
      <c r="E11" s="14">
        <v>1120</v>
      </c>
      <c r="F11" s="14">
        <v>3.99</v>
      </c>
      <c r="G11" s="14">
        <f>F11*B10</f>
        <v>119.7</v>
      </c>
      <c r="H11" s="26"/>
      <c r="I11" s="26"/>
      <c r="J11" s="14">
        <f>107*B10*2</f>
        <v>6420</v>
      </c>
      <c r="K11" s="26"/>
    </row>
    <row r="12" spans="1:11" ht="45" x14ac:dyDescent="0.25">
      <c r="A12" s="37" t="s">
        <v>23</v>
      </c>
      <c r="B12" s="38">
        <v>6</v>
      </c>
      <c r="C12" s="6" t="s">
        <v>24</v>
      </c>
      <c r="D12" s="7" t="s">
        <v>22</v>
      </c>
      <c r="E12" s="7">
        <v>4791</v>
      </c>
      <c r="F12" s="7">
        <v>14.1</v>
      </c>
      <c r="G12" s="7">
        <f>F12*B12</f>
        <v>84.6</v>
      </c>
      <c r="H12" s="32">
        <f>(E12+E13)*B12</f>
        <v>60000</v>
      </c>
      <c r="I12" s="32">
        <f>G12+G13</f>
        <v>169.2</v>
      </c>
      <c r="J12" s="6" t="s">
        <v>44</v>
      </c>
      <c r="K12" s="32"/>
    </row>
    <row r="13" spans="1:11" ht="15.75" customHeight="1" x14ac:dyDescent="0.25">
      <c r="A13" s="38"/>
      <c r="B13" s="38"/>
      <c r="C13" s="7" t="s">
        <v>25</v>
      </c>
      <c r="D13" s="7" t="s">
        <v>22</v>
      </c>
      <c r="E13" s="7">
        <f>10000-E12</f>
        <v>5209</v>
      </c>
      <c r="F13" s="7">
        <v>14.1</v>
      </c>
      <c r="G13" s="7">
        <f>F13*B12</f>
        <v>84.6</v>
      </c>
      <c r="H13" s="26"/>
      <c r="I13" s="26"/>
      <c r="J13" s="7">
        <f>310*B12*2</f>
        <v>3720</v>
      </c>
      <c r="K13" s="26"/>
    </row>
    <row r="14" spans="1:11" ht="40.5" customHeight="1" x14ac:dyDescent="0.25">
      <c r="A14" s="42" t="s">
        <v>26</v>
      </c>
      <c r="B14" s="43">
        <v>3</v>
      </c>
      <c r="C14" s="5" t="s">
        <v>27</v>
      </c>
      <c r="D14" s="5" t="s">
        <v>38</v>
      </c>
      <c r="E14" s="5">
        <v>2159</v>
      </c>
      <c r="F14" s="5">
        <v>75.099999999999994</v>
      </c>
      <c r="G14" s="5">
        <f>F14*B14</f>
        <v>225.29999999999998</v>
      </c>
      <c r="H14" s="33">
        <f>(E14+E15)*B14</f>
        <v>12954</v>
      </c>
      <c r="I14" s="33">
        <f>G14+G15</f>
        <v>450.59999999999997</v>
      </c>
      <c r="J14" s="4" t="s">
        <v>43</v>
      </c>
      <c r="K14" s="33"/>
    </row>
    <row r="15" spans="1:11" ht="15" customHeight="1" x14ac:dyDescent="0.25">
      <c r="A15" s="43"/>
      <c r="B15" s="43"/>
      <c r="C15" s="5" t="s">
        <v>28</v>
      </c>
      <c r="D15" s="5" t="s">
        <v>38</v>
      </c>
      <c r="E15" s="5">
        <v>2159</v>
      </c>
      <c r="F15" s="5">
        <v>75.099999999999994</v>
      </c>
      <c r="G15" s="5">
        <f>F15*B14</f>
        <v>225.29999999999998</v>
      </c>
      <c r="H15" s="26"/>
      <c r="I15" s="26"/>
      <c r="J15" s="5">
        <f>173*B14*2</f>
        <v>1038</v>
      </c>
      <c r="K15" s="26"/>
    </row>
    <row r="16" spans="1:11" ht="44.25" customHeight="1" x14ac:dyDescent="0.25">
      <c r="A16" s="37" t="s">
        <v>29</v>
      </c>
      <c r="B16" s="38">
        <v>7</v>
      </c>
      <c r="C16" s="36" t="s">
        <v>30</v>
      </c>
      <c r="D16" s="6" t="s">
        <v>32</v>
      </c>
      <c r="E16" s="7">
        <v>138</v>
      </c>
      <c r="F16" s="7">
        <v>0.49</v>
      </c>
      <c r="G16" s="7">
        <f>F16*B16</f>
        <v>3.4299999999999997</v>
      </c>
      <c r="H16" s="32">
        <f>(E16+E19)*B16</f>
        <v>1932</v>
      </c>
      <c r="I16" s="32">
        <f>G16+G19</f>
        <v>6.8599999999999994</v>
      </c>
      <c r="J16" s="6" t="s">
        <v>47</v>
      </c>
      <c r="K16" s="7"/>
    </row>
    <row r="17" spans="1:11" ht="44.25" customHeight="1" x14ac:dyDescent="0.25">
      <c r="A17" s="37"/>
      <c r="B17" s="38"/>
      <c r="C17" s="35"/>
      <c r="D17" s="6" t="s">
        <v>55</v>
      </c>
      <c r="E17" s="7">
        <v>15</v>
      </c>
      <c r="F17" s="7">
        <v>1.92</v>
      </c>
      <c r="G17" s="7">
        <f>F17*B16</f>
        <v>13.44</v>
      </c>
      <c r="H17" s="30"/>
      <c r="I17" s="30"/>
      <c r="J17" s="7"/>
      <c r="K17" s="7"/>
    </row>
    <row r="18" spans="1:11" ht="44.25" customHeight="1" x14ac:dyDescent="0.25">
      <c r="A18" s="37"/>
      <c r="B18" s="38"/>
      <c r="C18" s="36" t="s">
        <v>31</v>
      </c>
      <c r="D18" s="6" t="s">
        <v>56</v>
      </c>
      <c r="E18" s="7">
        <v>15</v>
      </c>
      <c r="F18" s="7">
        <v>1.92</v>
      </c>
      <c r="G18" s="7">
        <f>F18*B16</f>
        <v>13.44</v>
      </c>
      <c r="H18" s="30"/>
      <c r="I18" s="30"/>
      <c r="J18" s="7"/>
      <c r="K18" s="7"/>
    </row>
    <row r="19" spans="1:11" ht="45" x14ac:dyDescent="0.25">
      <c r="A19" s="38"/>
      <c r="B19" s="38"/>
      <c r="C19" s="35"/>
      <c r="D19" s="6" t="s">
        <v>46</v>
      </c>
      <c r="E19" s="7">
        <v>138</v>
      </c>
      <c r="F19" s="7">
        <v>0.49</v>
      </c>
      <c r="G19" s="7">
        <f>F19*B16</f>
        <v>3.4299999999999997</v>
      </c>
      <c r="H19" s="26"/>
      <c r="I19" s="26"/>
      <c r="J19" s="7"/>
      <c r="K19" s="7"/>
    </row>
    <row r="20" spans="1:11" ht="75" x14ac:dyDescent="0.25">
      <c r="A20" s="34" t="s">
        <v>48</v>
      </c>
      <c r="B20" s="18">
        <v>72</v>
      </c>
      <c r="C20" s="18" t="s">
        <v>9</v>
      </c>
      <c r="D20" s="19" t="s">
        <v>8</v>
      </c>
      <c r="E20" s="18">
        <v>21</v>
      </c>
      <c r="F20" s="18">
        <v>6.3E-2</v>
      </c>
      <c r="G20" s="18">
        <f>F20*B20</f>
        <v>4.5359999999999996</v>
      </c>
      <c r="H20" s="20">
        <f>(E20+E21)*B21</f>
        <v>6048</v>
      </c>
      <c r="I20" s="20">
        <f>G20+G21</f>
        <v>263.73599999999999</v>
      </c>
      <c r="J20" s="18"/>
      <c r="K20" s="20"/>
    </row>
    <row r="21" spans="1:11" ht="45" x14ac:dyDescent="0.25">
      <c r="A21" s="35"/>
      <c r="B21" s="18">
        <v>144</v>
      </c>
      <c r="C21" s="18" t="s">
        <v>17</v>
      </c>
      <c r="D21" s="19" t="s">
        <v>33</v>
      </c>
      <c r="E21" s="18">
        <v>21</v>
      </c>
      <c r="F21" s="18">
        <v>0.9</v>
      </c>
      <c r="G21" s="18">
        <f>F21*B21*2</f>
        <v>259.2</v>
      </c>
      <c r="H21" s="21"/>
      <c r="I21" s="21"/>
      <c r="J21" s="18"/>
      <c r="K21" s="26"/>
    </row>
    <row r="22" spans="1:11" x14ac:dyDescent="0.25">
      <c r="A22" t="s">
        <v>51</v>
      </c>
      <c r="B22" s="46" t="s">
        <v>50</v>
      </c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34.5" customHeight="1" x14ac:dyDescent="0.25">
      <c r="A23" t="s">
        <v>52</v>
      </c>
      <c r="B23" s="23" t="s">
        <v>49</v>
      </c>
      <c r="C23" s="24"/>
      <c r="D23" s="24"/>
      <c r="E23" s="24"/>
      <c r="F23" s="24"/>
      <c r="G23" s="24"/>
      <c r="H23" s="24"/>
      <c r="I23" s="24"/>
      <c r="J23" s="24"/>
      <c r="K23" s="25"/>
    </row>
  </sheetData>
  <mergeCells count="43">
    <mergeCell ref="A4:A5"/>
    <mergeCell ref="A2:A3"/>
    <mergeCell ref="B2:B3"/>
    <mergeCell ref="H2:H3"/>
    <mergeCell ref="H4:H5"/>
    <mergeCell ref="A10:A11"/>
    <mergeCell ref="B10:B11"/>
    <mergeCell ref="A12:A13"/>
    <mergeCell ref="B12:B13"/>
    <mergeCell ref="A14:A15"/>
    <mergeCell ref="B14:B15"/>
    <mergeCell ref="A20:A21"/>
    <mergeCell ref="I2:I3"/>
    <mergeCell ref="I4:I5"/>
    <mergeCell ref="I6:I9"/>
    <mergeCell ref="I10:I11"/>
    <mergeCell ref="I12:I13"/>
    <mergeCell ref="I14:I15"/>
    <mergeCell ref="C16:C17"/>
    <mergeCell ref="C18:C19"/>
    <mergeCell ref="I16:I19"/>
    <mergeCell ref="A16:A19"/>
    <mergeCell ref="B16:B19"/>
    <mergeCell ref="A6:A9"/>
    <mergeCell ref="B6:B9"/>
    <mergeCell ref="C6:C7"/>
    <mergeCell ref="C8:C9"/>
    <mergeCell ref="I20:I21"/>
    <mergeCell ref="B22:K22"/>
    <mergeCell ref="B23:K23"/>
    <mergeCell ref="K20:K21"/>
    <mergeCell ref="K2:K3"/>
    <mergeCell ref="K4:K5"/>
    <mergeCell ref="K6:K9"/>
    <mergeCell ref="K10:K11"/>
    <mergeCell ref="K12:K13"/>
    <mergeCell ref="K14:K15"/>
    <mergeCell ref="H6:H9"/>
    <mergeCell ref="H10:H11"/>
    <mergeCell ref="H12:H13"/>
    <mergeCell ref="H14:H15"/>
    <mergeCell ref="H16:H19"/>
    <mergeCell ref="H20:H21"/>
  </mergeCells>
  <hyperlinks>
    <hyperlink ref="B22" r:id="rId1" xr:uid="{14BCE497-0A0E-4F56-9005-8A58651FDB47}"/>
  </hyperlinks>
  <pageMargins left="0.7" right="0.7" top="0.75" bottom="0.75" header="0.3" footer="0.3"/>
  <pageSetup paperSize="9" scale="60" fitToHeight="0" orientation="portrait" horizontalDpi="0" verticalDpi="0" r:id="rId2"/>
  <ignoredErrors>
    <ignoredError sqref="G5 G11:G15" 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</dc:creator>
  <cp:lastModifiedBy>david M.</cp:lastModifiedBy>
  <cp:lastPrinted>2022-10-14T05:05:31Z</cp:lastPrinted>
  <dcterms:created xsi:type="dcterms:W3CDTF">2022-10-13T16:49:01Z</dcterms:created>
  <dcterms:modified xsi:type="dcterms:W3CDTF">2022-10-22T13:25:43Z</dcterms:modified>
</cp:coreProperties>
</file>